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BMKK\Desktop\Новая папка\"/>
    </mc:Choice>
  </mc:AlternateContent>
  <xr:revisionPtr revIDLastSave="0" documentId="13_ncr:1_{A4EB1D89-BB5D-4F53-B92B-33EE501DAE26}" xr6:coauthVersionLast="47" xr6:coauthVersionMax="47" xr10:uidLastSave="{00000000-0000-0000-0000-000000000000}"/>
  <bookViews>
    <workbookView xWindow="-120" yWindow="-120" windowWidth="29040" windowHeight="15840" xr2:uid="{D5980C69-C83B-41A6-BF97-286F68A19556}"/>
  </bookViews>
  <sheets>
    <sheet name="30 руб." sheetId="1" r:id="rId1"/>
  </sheets>
  <definedNames>
    <definedName name="_xlnm.Print_Area" localSheetId="0">'30 руб.'!$A$4:$L$38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2" i="1" l="1"/>
  <c r="L9" i="1"/>
  <c r="L22" i="1" s="1"/>
  <c r="K9" i="1"/>
  <c r="K22" i="1" s="1"/>
  <c r="K20" i="1"/>
  <c r="L16" i="1"/>
  <c r="L20" i="1" s="1"/>
  <c r="C29" i="1"/>
  <c r="I20" i="1"/>
  <c r="J16" i="1"/>
  <c r="J20" i="1" s="1"/>
  <c r="E15" i="1"/>
  <c r="C15" i="1"/>
  <c r="E11" i="1"/>
  <c r="E12" i="1" s="1"/>
  <c r="K13" i="1" s="1"/>
  <c r="J9" i="1"/>
  <c r="I9" i="1"/>
  <c r="I22" i="1" s="1"/>
  <c r="C33" i="1" l="1"/>
  <c r="G15" i="1"/>
  <c r="I15" i="1" s="1"/>
  <c r="I19" i="1" s="1"/>
  <c r="J22" i="1"/>
  <c r="J15" i="1"/>
  <c r="J19" i="1" s="1"/>
  <c r="I13" i="1"/>
  <c r="C26" i="1"/>
  <c r="C25" i="1"/>
  <c r="F11" i="1"/>
  <c r="F12" i="1" s="1"/>
  <c r="L15" i="1" l="1"/>
  <c r="K15" i="1"/>
  <c r="I21" i="1"/>
  <c r="J21" i="1"/>
  <c r="G11" i="1"/>
  <c r="G12" i="1" s="1"/>
  <c r="K19" i="1" l="1"/>
  <c r="K21" i="1" s="1"/>
  <c r="L19" i="1"/>
  <c r="L21" i="1" s="1"/>
  <c r="L23" i="1" s="1"/>
  <c r="J23" i="1"/>
  <c r="I23" i="1" l="1"/>
  <c r="K23" i="1" l="1"/>
</calcChain>
</file>

<file path=xl/sharedStrings.xml><?xml version="1.0" encoding="utf-8"?>
<sst xmlns="http://schemas.openxmlformats.org/spreadsheetml/2006/main" count="53" uniqueCount="48">
  <si>
    <t>№ п/п</t>
  </si>
  <si>
    <t>Наименование</t>
  </si>
  <si>
    <t>Промежуточные расчеты</t>
  </si>
  <si>
    <t>кг/нед</t>
  </si>
  <si>
    <t>наценка</t>
  </si>
  <si>
    <t>недель в сезон</t>
  </si>
  <si>
    <t>Доходность предпринимателя (выручка-стоимость сырья), руб.</t>
  </si>
  <si>
    <t>Персонал 1человек</t>
  </si>
  <si>
    <t>ФОТ в мес.</t>
  </si>
  <si>
    <t>сезон, мес.</t>
  </si>
  <si>
    <t>НДФЛ</t>
  </si>
  <si>
    <t>приемщик</t>
  </si>
  <si>
    <t xml:space="preserve">Итого ЗП </t>
  </si>
  <si>
    <t>Итого ЗП с соц. взносами</t>
  </si>
  <si>
    <t>ср.мощность кВт</t>
  </si>
  <si>
    <t>часов сутки</t>
  </si>
  <si>
    <t>часов в сезон</t>
  </si>
  <si>
    <t>тариф квт/час</t>
  </si>
  <si>
    <t>Расход за электроэнергию</t>
  </si>
  <si>
    <t>Паушальный взнос</t>
  </si>
  <si>
    <t>Прибыль от операционной деятельности</t>
  </si>
  <si>
    <t>Субсидии на 50% паушального взноса</t>
  </si>
  <si>
    <t>Прибыль до налогообложения</t>
  </si>
  <si>
    <t xml:space="preserve">Чистая прибыль </t>
  </si>
  <si>
    <t>Справочно</t>
  </si>
  <si>
    <t>НДФЛ, руб.</t>
  </si>
  <si>
    <t>Соц.взносы с ЗП, руб.</t>
  </si>
  <si>
    <t>Исходные данные:</t>
  </si>
  <si>
    <t>Количество сырья за сезон, кг</t>
  </si>
  <si>
    <t>Стоимость реализации, руб./кг</t>
  </si>
  <si>
    <t>Стоимость приемки сырья у населения, руб./кг</t>
  </si>
  <si>
    <t>ЗП "на руки" за сезон</t>
  </si>
  <si>
    <t>ФОТ за сезон</t>
  </si>
  <si>
    <t>Сезон 2022 г.*</t>
  </si>
  <si>
    <t>Сезон 2022 г.**</t>
  </si>
  <si>
    <t>* С учетом оплаты паушального взноса в размере 200 тыс. руб. и возмещения 100 тыс. руб. (субсидии)</t>
  </si>
  <si>
    <t>** С учетом оплаты паушального взноса в размере 50 тыс. руб. и возмещения 25 тыс. руб. (субсидии)</t>
  </si>
  <si>
    <t>Страховые взносы ИП за себя</t>
  </si>
  <si>
    <t>УСН (6%), НПД, (6%)</t>
  </si>
  <si>
    <t>НПД 6%,</t>
  </si>
  <si>
    <t>УСН (налог с оборота) 6%, с учетом страх.взносов ИП за себя</t>
  </si>
  <si>
    <t>Услуги по приемке продукции</t>
  </si>
  <si>
    <t>Доходность предпринимателя, руб./кг</t>
  </si>
  <si>
    <t>Доходность предпринимателя в сезон, руб.</t>
  </si>
  <si>
    <t xml:space="preserve">НПД 6% </t>
  </si>
  <si>
    <t>итого расходов за сезон</t>
  </si>
  <si>
    <t>Упрощенный расчет доходности предпринимателя Районного ЗПП за 2022 г. с учетом оплаты паушального взноса .</t>
  </si>
  <si>
    <t>Приложение 6.1.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</si>
</sst>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#,##0.00\ &quot;₽&quot;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wrapText="1"/>
    </xf>
    <xf numFmtId="43" fontId="6" fillId="0" borderId="6" xfId="1" applyFont="1" applyFill="1" applyBorder="1" applyAlignment="1">
      <alignment horizontal="right" vertical="center"/>
    </xf>
    <xf numFmtId="43" fontId="6" fillId="0" borderId="7" xfId="1" applyFont="1" applyFill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wrapText="1"/>
    </xf>
    <xf numFmtId="43" fontId="6" fillId="0" borderId="2" xfId="1" applyFont="1" applyFill="1" applyBorder="1" applyAlignment="1">
      <alignment horizontal="right" vertical="center" wrapText="1"/>
    </xf>
    <xf numFmtId="43" fontId="6" fillId="0" borderId="3" xfId="1" applyFont="1" applyFill="1" applyBorder="1" applyAlignment="1">
      <alignment horizontal="right" vertical="center" wrapText="1"/>
    </xf>
    <xf numFmtId="0" fontId="6" fillId="0" borderId="9" xfId="0" applyFont="1" applyBorder="1" applyAlignment="1">
      <alignment horizontal="right" vertical="center" wrapText="1"/>
    </xf>
    <xf numFmtId="0" fontId="6" fillId="0" borderId="0" xfId="0" applyFont="1" applyAlignment="1">
      <alignment horizontal="right" vertical="center"/>
    </xf>
    <xf numFmtId="165" fontId="6" fillId="0" borderId="0" xfId="0" applyNumberFormat="1" applyFont="1" applyAlignment="1">
      <alignment horizontal="right" vertical="center"/>
    </xf>
    <xf numFmtId="0" fontId="6" fillId="0" borderId="5" xfId="0" applyFont="1" applyBorder="1"/>
    <xf numFmtId="43" fontId="6" fillId="0" borderId="9" xfId="1" applyFont="1" applyFill="1" applyBorder="1" applyAlignment="1">
      <alignment horizontal="right" vertical="center"/>
    </xf>
    <xf numFmtId="43" fontId="6" fillId="0" borderId="5" xfId="1" applyFont="1" applyFill="1" applyBorder="1" applyAlignment="1">
      <alignment horizontal="right" vertical="center"/>
    </xf>
    <xf numFmtId="0" fontId="6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10" xfId="0" applyFont="1" applyBorder="1" applyAlignment="1">
      <alignment horizontal="right" vertical="center"/>
    </xf>
    <xf numFmtId="165" fontId="6" fillId="0" borderId="10" xfId="0" applyNumberFormat="1" applyFont="1" applyBorder="1" applyAlignment="1">
      <alignment horizontal="right" vertical="center"/>
    </xf>
    <xf numFmtId="0" fontId="6" fillId="0" borderId="11" xfId="0" applyFont="1" applyBorder="1"/>
    <xf numFmtId="43" fontId="6" fillId="0" borderId="1" xfId="1" applyFont="1" applyFill="1" applyBorder="1" applyAlignment="1">
      <alignment horizontal="right" vertical="center"/>
    </xf>
    <xf numFmtId="43" fontId="6" fillId="0" borderId="11" xfId="1" applyFont="1" applyFill="1" applyBorder="1" applyAlignment="1">
      <alignment horizontal="right" vertical="center"/>
    </xf>
    <xf numFmtId="0" fontId="6" fillId="0" borderId="9" xfId="0" applyFont="1" applyBorder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6" fillId="0" borderId="4" xfId="0" applyFont="1" applyBorder="1" applyAlignment="1">
      <alignment wrapText="1"/>
    </xf>
    <xf numFmtId="43" fontId="6" fillId="0" borderId="2" xfId="1" applyFont="1" applyFill="1" applyBorder="1" applyAlignment="1">
      <alignment horizontal="right" vertical="center"/>
    </xf>
    <xf numFmtId="43" fontId="6" fillId="0" borderId="3" xfId="1" applyFont="1" applyFill="1" applyBorder="1" applyAlignment="1">
      <alignment horizontal="right" vertical="center"/>
    </xf>
    <xf numFmtId="0" fontId="6" fillId="0" borderId="1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165" fontId="6" fillId="0" borderId="10" xfId="0" applyNumberFormat="1" applyFont="1" applyBorder="1" applyAlignment="1">
      <alignment vertical="center"/>
    </xf>
    <xf numFmtId="0" fontId="6" fillId="0" borderId="11" xfId="0" applyFont="1" applyBorder="1" applyAlignment="1">
      <alignment horizontal="right" vertical="top"/>
    </xf>
    <xf numFmtId="0" fontId="6" fillId="0" borderId="10" xfId="0" applyFont="1" applyBorder="1"/>
    <xf numFmtId="165" fontId="6" fillId="0" borderId="10" xfId="0" applyNumberFormat="1" applyFont="1" applyBorder="1"/>
    <xf numFmtId="0" fontId="5" fillId="0" borderId="1" xfId="0" applyFont="1" applyBorder="1" applyAlignment="1">
      <alignment horizontal="left" vertical="center" wrapText="1"/>
    </xf>
    <xf numFmtId="0" fontId="5" fillId="0" borderId="10" xfId="0" applyFont="1" applyBorder="1"/>
    <xf numFmtId="165" fontId="5" fillId="0" borderId="10" xfId="0" applyNumberFormat="1" applyFont="1" applyBorder="1"/>
    <xf numFmtId="0" fontId="5" fillId="0" borderId="11" xfId="0" applyFont="1" applyBorder="1"/>
    <xf numFmtId="43" fontId="5" fillId="0" borderId="1" xfId="1" applyFont="1" applyFill="1" applyBorder="1" applyAlignment="1">
      <alignment horizontal="right" vertical="center"/>
    </xf>
    <xf numFmtId="43" fontId="5" fillId="0" borderId="11" xfId="1" applyFont="1" applyFill="1" applyBorder="1" applyAlignment="1">
      <alignment horizontal="right" vertical="center"/>
    </xf>
    <xf numFmtId="0" fontId="7" fillId="0" borderId="0" xfId="0" applyFont="1"/>
    <xf numFmtId="0" fontId="7" fillId="0" borderId="0" xfId="0" applyFont="1" applyAlignment="1">
      <alignment horizontal="left" vertical="center" wrapText="1"/>
    </xf>
    <xf numFmtId="43" fontId="7" fillId="0" borderId="0" xfId="1" applyFont="1" applyFill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6" fillId="0" borderId="0" xfId="0" applyFont="1"/>
    <xf numFmtId="43" fontId="6" fillId="0" borderId="0" xfId="1" applyFont="1" applyFill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164" fontId="6" fillId="0" borderId="0" xfId="1" applyNumberFormat="1" applyFont="1" applyBorder="1"/>
    <xf numFmtId="164" fontId="6" fillId="0" borderId="0" xfId="0" applyNumberFormat="1" applyFont="1"/>
    <xf numFmtId="0" fontId="6" fillId="0" borderId="1" xfId="0" applyFont="1" applyBorder="1" applyAlignment="1">
      <alignment horizontal="center" vertical="center" wrapText="1"/>
    </xf>
    <xf numFmtId="165" fontId="6" fillId="0" borderId="0" xfId="0" applyNumberFormat="1" applyFont="1" applyAlignment="1">
      <alignment wrapText="1"/>
    </xf>
    <xf numFmtId="0" fontId="6" fillId="0" borderId="6" xfId="0" applyFont="1" applyBorder="1" applyAlignment="1">
      <alignment horizontal="center" vertical="center" wrapText="1"/>
    </xf>
    <xf numFmtId="164" fontId="6" fillId="0" borderId="9" xfId="1" applyNumberFormat="1" applyFont="1" applyFill="1" applyBorder="1" applyAlignment="1">
      <alignment horizontal="right" vertical="center"/>
    </xf>
    <xf numFmtId="0" fontId="6" fillId="0" borderId="9" xfId="0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1" xfId="0" applyFont="1" applyBorder="1"/>
    <xf numFmtId="0" fontId="5" fillId="0" borderId="1" xfId="0" applyFont="1" applyBorder="1"/>
    <xf numFmtId="165" fontId="6" fillId="0" borderId="9" xfId="0" applyNumberFormat="1" applyFont="1" applyBorder="1" applyAlignment="1">
      <alignment horizontal="right" vertical="center"/>
    </xf>
    <xf numFmtId="165" fontId="6" fillId="0" borderId="1" xfId="0" applyNumberFormat="1" applyFont="1" applyBorder="1" applyAlignment="1">
      <alignment horizontal="right" vertical="center"/>
    </xf>
    <xf numFmtId="164" fontId="6" fillId="0" borderId="1" xfId="1" applyNumberFormat="1" applyFont="1" applyFill="1" applyBorder="1" applyAlignment="1">
      <alignment horizontal="center" vertical="center"/>
    </xf>
    <xf numFmtId="165" fontId="6" fillId="0" borderId="9" xfId="0" applyNumberFormat="1" applyFont="1" applyFill="1" applyBorder="1" applyAlignment="1">
      <alignment horizontal="right" vertical="center"/>
    </xf>
    <xf numFmtId="165" fontId="6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D0C8D2-D41C-416B-AB2F-CA2A1A0BD9C8}">
  <sheetPr>
    <pageSetUpPr fitToPage="1"/>
  </sheetPr>
  <dimension ref="A3:L38"/>
  <sheetViews>
    <sheetView tabSelected="1" zoomScale="70" zoomScaleNormal="70" workbookViewId="0">
      <selection activeCell="K3" sqref="K3"/>
    </sheetView>
  </sheetViews>
  <sheetFormatPr defaultRowHeight="15" x14ac:dyDescent="0.25"/>
  <cols>
    <col min="1" max="1" width="10.42578125" style="1" customWidth="1"/>
    <col min="2" max="2" width="46" style="1" customWidth="1"/>
    <col min="3" max="3" width="11.42578125" style="1" customWidth="1"/>
    <col min="4" max="4" width="12.28515625" style="1" customWidth="1"/>
    <col min="5" max="5" width="14" style="1" customWidth="1"/>
    <col min="6" max="6" width="13.5703125" style="1" customWidth="1"/>
    <col min="7" max="7" width="18" style="1" customWidth="1"/>
    <col min="8" max="8" width="3.42578125" style="1" hidden="1" customWidth="1"/>
    <col min="9" max="9" width="22.28515625" style="1" customWidth="1"/>
    <col min="10" max="10" width="23.85546875" style="1" bestFit="1" customWidth="1"/>
    <col min="11" max="11" width="27.140625" style="1" bestFit="1" customWidth="1"/>
    <col min="12" max="12" width="14.85546875" style="1" bestFit="1" customWidth="1"/>
    <col min="13" max="16384" width="9.140625" style="1"/>
  </cols>
  <sheetData>
    <row r="3" spans="1:12" ht="15.75" x14ac:dyDescent="0.25">
      <c r="K3" s="58" t="s">
        <v>47</v>
      </c>
    </row>
    <row r="4" spans="1:12" ht="18.75" x14ac:dyDescent="0.3">
      <c r="B4" s="2" t="s">
        <v>46</v>
      </c>
    </row>
    <row r="5" spans="1:12" x14ac:dyDescent="0.25">
      <c r="C5" s="3"/>
      <c r="D5" s="3"/>
      <c r="E5" s="3"/>
      <c r="F5" s="3"/>
      <c r="G5" s="3"/>
    </row>
    <row r="6" spans="1:12" ht="78.75" x14ac:dyDescent="0.25">
      <c r="A6" s="77" t="s">
        <v>0</v>
      </c>
      <c r="B6" s="77" t="s">
        <v>1</v>
      </c>
      <c r="C6" s="78" t="s">
        <v>2</v>
      </c>
      <c r="D6" s="78"/>
      <c r="E6" s="78"/>
      <c r="F6" s="78"/>
      <c r="G6" s="78"/>
      <c r="H6" s="78"/>
      <c r="I6" s="63" t="s">
        <v>40</v>
      </c>
      <c r="J6" s="4" t="s">
        <v>44</v>
      </c>
      <c r="K6" s="63" t="s">
        <v>40</v>
      </c>
      <c r="L6" s="63" t="s">
        <v>39</v>
      </c>
    </row>
    <row r="7" spans="1:12" ht="15.75" x14ac:dyDescent="0.25">
      <c r="A7" s="77"/>
      <c r="B7" s="77"/>
      <c r="C7" s="78" t="s">
        <v>3</v>
      </c>
      <c r="D7" s="78" t="s">
        <v>4</v>
      </c>
      <c r="E7" s="78"/>
      <c r="F7" s="78" t="s">
        <v>5</v>
      </c>
      <c r="G7" s="78"/>
      <c r="H7" s="78"/>
      <c r="I7" s="79" t="s">
        <v>33</v>
      </c>
      <c r="J7" s="79"/>
      <c r="K7" s="79" t="s">
        <v>34</v>
      </c>
      <c r="L7" s="79"/>
    </row>
    <row r="8" spans="1:12" ht="31.5" x14ac:dyDescent="0.25">
      <c r="A8" s="5"/>
      <c r="B8" s="6"/>
      <c r="C8" s="9" t="s">
        <v>3</v>
      </c>
      <c r="D8" s="7" t="s">
        <v>4</v>
      </c>
      <c r="E8" s="9"/>
      <c r="F8" s="9" t="s">
        <v>5</v>
      </c>
      <c r="G8" s="8"/>
      <c r="H8" s="8"/>
      <c r="I8" s="9"/>
      <c r="J8" s="10"/>
      <c r="K8" s="9"/>
      <c r="L8" s="10"/>
    </row>
    <row r="9" spans="1:12" ht="31.5" x14ac:dyDescent="0.25">
      <c r="A9" s="11">
        <v>1</v>
      </c>
      <c r="B9" s="12" t="s">
        <v>6</v>
      </c>
      <c r="C9" s="65">
        <v>1600</v>
      </c>
      <c r="D9" s="13">
        <v>30</v>
      </c>
      <c r="E9" s="65"/>
      <c r="F9" s="65">
        <v>11</v>
      </c>
      <c r="G9" s="14"/>
      <c r="H9" s="14"/>
      <c r="I9" s="15">
        <f>C9*D9*F9</f>
        <v>528000</v>
      </c>
      <c r="J9" s="16">
        <f>C9*D9*F9</f>
        <v>528000</v>
      </c>
      <c r="K9" s="15">
        <f>C9*D9*F9</f>
        <v>528000</v>
      </c>
      <c r="L9" s="16">
        <f>C9*D9*F9</f>
        <v>528000</v>
      </c>
    </row>
    <row r="10" spans="1:12" ht="31.5" x14ac:dyDescent="0.25">
      <c r="A10" s="17"/>
      <c r="B10" s="18" t="s">
        <v>7</v>
      </c>
      <c r="C10" s="9" t="s">
        <v>8</v>
      </c>
      <c r="D10" s="7" t="s">
        <v>9</v>
      </c>
      <c r="E10" s="9" t="s">
        <v>32</v>
      </c>
      <c r="F10" s="9" t="s">
        <v>31</v>
      </c>
      <c r="G10" s="7" t="s">
        <v>10</v>
      </c>
      <c r="H10" s="19"/>
      <c r="I10" s="20"/>
      <c r="J10" s="21"/>
      <c r="K10" s="20"/>
      <c r="L10" s="21"/>
    </row>
    <row r="11" spans="1:12" ht="15.75" x14ac:dyDescent="0.25">
      <c r="A11" s="17"/>
      <c r="B11" s="22" t="s">
        <v>11</v>
      </c>
      <c r="C11" s="66">
        <v>22500</v>
      </c>
      <c r="D11" s="23">
        <v>2.5</v>
      </c>
      <c r="E11" s="72">
        <f>C11*D11</f>
        <v>56250</v>
      </c>
      <c r="F11" s="75">
        <f>E11*0.87</f>
        <v>48937.5</v>
      </c>
      <c r="G11" s="24">
        <f>E11-F11</f>
        <v>7312.5</v>
      </c>
      <c r="H11" s="25"/>
      <c r="I11" s="26"/>
      <c r="J11" s="27"/>
      <c r="K11" s="26"/>
      <c r="L11" s="27"/>
    </row>
    <row r="12" spans="1:12" ht="15.75" x14ac:dyDescent="0.25">
      <c r="A12" s="17"/>
      <c r="B12" s="28" t="s">
        <v>12</v>
      </c>
      <c r="C12" s="67"/>
      <c r="D12" s="23"/>
      <c r="E12" s="72">
        <f>SUM(E11)</f>
        <v>56250</v>
      </c>
      <c r="F12" s="72">
        <f t="shared" ref="F12:G12" si="0">SUM(F11)</f>
        <v>48937.5</v>
      </c>
      <c r="G12" s="24">
        <f t="shared" si="0"/>
        <v>7312.5</v>
      </c>
      <c r="H12" s="25"/>
      <c r="I12" s="29"/>
      <c r="J12" s="30"/>
      <c r="K12" s="29"/>
      <c r="L12" s="30"/>
    </row>
    <row r="13" spans="1:12" ht="15.75" x14ac:dyDescent="0.25">
      <c r="A13" s="17">
        <v>2</v>
      </c>
      <c r="B13" s="31" t="s">
        <v>13</v>
      </c>
      <c r="C13" s="68"/>
      <c r="D13" s="32"/>
      <c r="E13" s="73"/>
      <c r="F13" s="73"/>
      <c r="G13" s="33"/>
      <c r="H13" s="34"/>
      <c r="I13" s="35">
        <f>E12*1.306</f>
        <v>73462.5</v>
      </c>
      <c r="J13" s="36"/>
      <c r="K13" s="35">
        <f>E12*1.306</f>
        <v>73462.5</v>
      </c>
      <c r="L13" s="36"/>
    </row>
    <row r="14" spans="1:12" ht="31.5" x14ac:dyDescent="0.25">
      <c r="A14" s="17"/>
      <c r="B14" s="37"/>
      <c r="C14" s="69" t="s">
        <v>14</v>
      </c>
      <c r="D14" s="38" t="s">
        <v>15</v>
      </c>
      <c r="E14" s="69" t="s">
        <v>16</v>
      </c>
      <c r="F14" s="69" t="s">
        <v>17</v>
      </c>
      <c r="G14" s="64" t="s">
        <v>45</v>
      </c>
      <c r="H14" s="25"/>
      <c r="I14" s="26"/>
      <c r="J14" s="27"/>
      <c r="K14" s="26"/>
      <c r="L14" s="27"/>
    </row>
    <row r="15" spans="1:12" ht="15.75" x14ac:dyDescent="0.25">
      <c r="A15" s="17">
        <v>3</v>
      </c>
      <c r="B15" s="18" t="s">
        <v>18</v>
      </c>
      <c r="C15" s="9">
        <f>(3.6+10)/2</f>
        <v>6.8</v>
      </c>
      <c r="D15" s="7">
        <v>24</v>
      </c>
      <c r="E15" s="9">
        <f>11*24*7</f>
        <v>1848</v>
      </c>
      <c r="F15" s="9">
        <v>7.5</v>
      </c>
      <c r="G15" s="39">
        <f>(C15*E15*F15)*0.4</f>
        <v>37699.200000000004</v>
      </c>
      <c r="H15" s="19"/>
      <c r="I15" s="40">
        <f>G15</f>
        <v>37699.200000000004</v>
      </c>
      <c r="J15" s="41">
        <f>G15</f>
        <v>37699.200000000004</v>
      </c>
      <c r="K15" s="40">
        <f>I15</f>
        <v>37699.200000000004</v>
      </c>
      <c r="L15" s="41">
        <f>I15</f>
        <v>37699.200000000004</v>
      </c>
    </row>
    <row r="16" spans="1:12" ht="15.75" x14ac:dyDescent="0.25">
      <c r="A16" s="17">
        <v>4</v>
      </c>
      <c r="B16" s="42" t="s">
        <v>19</v>
      </c>
      <c r="C16" s="17"/>
      <c r="D16" s="43"/>
      <c r="E16" s="74"/>
      <c r="F16" s="76"/>
      <c r="G16" s="44"/>
      <c r="H16" s="45"/>
      <c r="I16" s="35">
        <v>200000</v>
      </c>
      <c r="J16" s="36">
        <f>I16</f>
        <v>200000</v>
      </c>
      <c r="K16" s="35">
        <v>50000</v>
      </c>
      <c r="L16" s="36">
        <f>K16</f>
        <v>50000</v>
      </c>
    </row>
    <row r="17" spans="1:12" ht="15.75" x14ac:dyDescent="0.25">
      <c r="A17" s="17"/>
      <c r="B17" s="42" t="s">
        <v>41</v>
      </c>
      <c r="C17" s="17"/>
      <c r="D17" s="43"/>
      <c r="E17" s="74"/>
      <c r="F17" s="76"/>
      <c r="G17" s="44"/>
      <c r="H17" s="45"/>
      <c r="I17" s="35"/>
      <c r="J17" s="36">
        <v>56250</v>
      </c>
      <c r="K17" s="35"/>
      <c r="L17" s="36">
        <v>56250</v>
      </c>
    </row>
    <row r="18" spans="1:12" ht="15.75" x14ac:dyDescent="0.25">
      <c r="A18" s="17"/>
      <c r="B18" s="42" t="s">
        <v>37</v>
      </c>
      <c r="C18" s="17"/>
      <c r="D18" s="43"/>
      <c r="E18" s="74"/>
      <c r="F18" s="76"/>
      <c r="G18" s="44"/>
      <c r="H18" s="45"/>
      <c r="I18" s="35">
        <v>27486.42</v>
      </c>
      <c r="J18" s="36"/>
      <c r="K18" s="35">
        <v>27486.42</v>
      </c>
      <c r="L18" s="36"/>
    </row>
    <row r="19" spans="1:12" ht="15.75" x14ac:dyDescent="0.25">
      <c r="A19" s="17">
        <v>5</v>
      </c>
      <c r="B19" s="42" t="s">
        <v>20</v>
      </c>
      <c r="C19" s="70"/>
      <c r="D19" s="46"/>
      <c r="E19" s="70"/>
      <c r="F19" s="70"/>
      <c r="G19" s="46"/>
      <c r="H19" s="34"/>
      <c r="I19" s="35">
        <f>I9-I15-I13-I16-I17-I18</f>
        <v>189351.88</v>
      </c>
      <c r="J19" s="36">
        <f>J9-J15-J13-J16-J17</f>
        <v>234050.8</v>
      </c>
      <c r="K19" s="35">
        <f>K9-K15-K13-K16-K17-K18</f>
        <v>339351.88</v>
      </c>
      <c r="L19" s="36">
        <f>L9-L15-L13-L16-L17</f>
        <v>384050.8</v>
      </c>
    </row>
    <row r="20" spans="1:12" ht="15.75" x14ac:dyDescent="0.25">
      <c r="A20" s="17">
        <v>6</v>
      </c>
      <c r="B20" s="42" t="s">
        <v>21</v>
      </c>
      <c r="C20" s="70"/>
      <c r="D20" s="46"/>
      <c r="E20" s="70"/>
      <c r="F20" s="70"/>
      <c r="G20" s="46"/>
      <c r="H20" s="34"/>
      <c r="I20" s="35">
        <f>I16*0.5</f>
        <v>100000</v>
      </c>
      <c r="J20" s="36">
        <f>J16*0.5</f>
        <v>100000</v>
      </c>
      <c r="K20" s="35">
        <f>K16*0.5</f>
        <v>25000</v>
      </c>
      <c r="L20" s="36">
        <f>L16*0.5</f>
        <v>25000</v>
      </c>
    </row>
    <row r="21" spans="1:12" ht="15.75" x14ac:dyDescent="0.25">
      <c r="A21" s="17">
        <v>7</v>
      </c>
      <c r="B21" s="42" t="s">
        <v>22</v>
      </c>
      <c r="C21" s="70"/>
      <c r="D21" s="46"/>
      <c r="E21" s="70"/>
      <c r="F21" s="70"/>
      <c r="G21" s="47"/>
      <c r="H21" s="34"/>
      <c r="I21" s="35">
        <f>I19+I20</f>
        <v>289351.88</v>
      </c>
      <c r="J21" s="36">
        <f>J19+J20</f>
        <v>334050.8</v>
      </c>
      <c r="K21" s="35">
        <f>K19+K20</f>
        <v>364351.88</v>
      </c>
      <c r="L21" s="36">
        <f>L19+L20</f>
        <v>409050.8</v>
      </c>
    </row>
    <row r="22" spans="1:12" ht="15.75" x14ac:dyDescent="0.25">
      <c r="A22" s="17">
        <v>8</v>
      </c>
      <c r="B22" s="42" t="s">
        <v>38</v>
      </c>
      <c r="C22" s="70"/>
      <c r="D22" s="46"/>
      <c r="E22" s="70"/>
      <c r="F22" s="70"/>
      <c r="G22" s="47"/>
      <c r="H22" s="34"/>
      <c r="I22" s="35">
        <f>-I9*0.06/2</f>
        <v>-15840</v>
      </c>
      <c r="J22" s="36">
        <f>-J9*0.06</f>
        <v>-31680</v>
      </c>
      <c r="K22" s="35">
        <f>-K9*0.06/2</f>
        <v>-15840</v>
      </c>
      <c r="L22" s="36">
        <f>-L9*0.06</f>
        <v>-31680</v>
      </c>
    </row>
    <row r="23" spans="1:12" ht="15.75" x14ac:dyDescent="0.25">
      <c r="A23" s="17">
        <v>9</v>
      </c>
      <c r="B23" s="48" t="s">
        <v>23</v>
      </c>
      <c r="C23" s="71"/>
      <c r="D23" s="49"/>
      <c r="E23" s="71"/>
      <c r="F23" s="71"/>
      <c r="G23" s="50"/>
      <c r="H23" s="51"/>
      <c r="I23" s="52">
        <f>I21+(I22)</f>
        <v>273511.88</v>
      </c>
      <c r="J23" s="53">
        <f>J21+(J22)</f>
        <v>302370.8</v>
      </c>
      <c r="K23" s="52">
        <f>K21+(K22)</f>
        <v>348511.88</v>
      </c>
      <c r="L23" s="53">
        <f>L21+(L22)</f>
        <v>377370.8</v>
      </c>
    </row>
    <row r="24" spans="1:12" s="54" customFormat="1" ht="12.75" x14ac:dyDescent="0.2">
      <c r="B24" s="55"/>
      <c r="I24" s="56"/>
      <c r="K24" s="56"/>
    </row>
    <row r="25" spans="1:12" s="54" customFormat="1" ht="12.75" x14ac:dyDescent="0.2">
      <c r="A25" s="54" t="s">
        <v>24</v>
      </c>
      <c r="B25" s="55" t="s">
        <v>25</v>
      </c>
      <c r="C25" s="56">
        <f>E12*0.13</f>
        <v>7312.5</v>
      </c>
    </row>
    <row r="26" spans="1:12" s="54" customFormat="1" ht="12.75" x14ac:dyDescent="0.2">
      <c r="A26" s="54" t="s">
        <v>24</v>
      </c>
      <c r="B26" s="55" t="s">
        <v>26</v>
      </c>
      <c r="C26" s="56">
        <f>E12*0.306</f>
        <v>17212.5</v>
      </c>
    </row>
    <row r="27" spans="1:12" s="54" customFormat="1" ht="12.75" x14ac:dyDescent="0.2">
      <c r="B27" s="55"/>
      <c r="I27" s="56"/>
      <c r="K27" s="56"/>
    </row>
    <row r="28" spans="1:12" s="58" customFormat="1" ht="15.75" x14ac:dyDescent="0.25">
      <c r="A28" s="57" t="s">
        <v>27</v>
      </c>
      <c r="I28" s="59"/>
      <c r="K28" s="59"/>
    </row>
    <row r="29" spans="1:12" s="58" customFormat="1" ht="15.75" x14ac:dyDescent="0.25">
      <c r="A29" s="60" t="s">
        <v>28</v>
      </c>
      <c r="C29" s="61">
        <f>C9*F9</f>
        <v>17600</v>
      </c>
      <c r="I29" s="59"/>
      <c r="K29" s="59"/>
    </row>
    <row r="30" spans="1:12" s="58" customFormat="1" ht="15.75" x14ac:dyDescent="0.25">
      <c r="A30" s="60" t="s">
        <v>29</v>
      </c>
      <c r="C30" s="61">
        <v>100</v>
      </c>
      <c r="I30" s="59"/>
      <c r="K30" s="59"/>
    </row>
    <row r="31" spans="1:12" s="58" customFormat="1" ht="15.75" x14ac:dyDescent="0.25">
      <c r="A31" s="60" t="s">
        <v>30</v>
      </c>
      <c r="C31" s="61">
        <v>70</v>
      </c>
      <c r="I31" s="59"/>
      <c r="K31" s="59"/>
    </row>
    <row r="32" spans="1:12" s="58" customFormat="1" ht="15.75" x14ac:dyDescent="0.25">
      <c r="A32" s="60" t="s">
        <v>42</v>
      </c>
      <c r="C32" s="61">
        <f>C30-C31</f>
        <v>30</v>
      </c>
      <c r="D32" s="62"/>
      <c r="I32" s="59"/>
      <c r="K32" s="59"/>
    </row>
    <row r="33" spans="1:11" s="54" customFormat="1" ht="15.75" x14ac:dyDescent="0.25">
      <c r="A33" s="60" t="s">
        <v>43</v>
      </c>
      <c r="B33" s="55"/>
      <c r="C33" s="61">
        <f>C32*C29</f>
        <v>528000</v>
      </c>
      <c r="I33" s="56"/>
      <c r="K33" s="56"/>
    </row>
    <row r="34" spans="1:11" s="54" customFormat="1" ht="15.75" x14ac:dyDescent="0.25">
      <c r="A34" s="60"/>
      <c r="B34" s="55"/>
      <c r="C34" s="61"/>
      <c r="I34" s="56"/>
      <c r="K34" s="56"/>
    </row>
    <row r="35" spans="1:11" ht="15.75" x14ac:dyDescent="0.25">
      <c r="A35" s="58" t="s">
        <v>35</v>
      </c>
    </row>
    <row r="36" spans="1:11" ht="15.75" x14ac:dyDescent="0.25">
      <c r="A36" s="58" t="s">
        <v>36</v>
      </c>
    </row>
    <row r="37" spans="1:11" ht="15.75" x14ac:dyDescent="0.25">
      <c r="A37" s="58"/>
    </row>
    <row r="38" spans="1:11" ht="15.75" x14ac:dyDescent="0.25">
      <c r="A38" s="58"/>
    </row>
  </sheetData>
  <mergeCells count="5">
    <mergeCell ref="A6:A7"/>
    <mergeCell ref="B6:B7"/>
    <mergeCell ref="C6:H7"/>
    <mergeCell ref="I7:J7"/>
    <mergeCell ref="K7:L7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30 руб.</vt:lpstr>
      <vt:lpstr>'30 руб.'!Область_печати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ARBMKK</cp:lastModifiedBy>
  <cp:lastPrinted>2022-02-11T04:57:32Z</cp:lastPrinted>
  <dcterms:created xsi:type="dcterms:W3CDTF">2022-02-08T07:14:14Z</dcterms:created>
  <dcterms:modified xsi:type="dcterms:W3CDTF">2022-02-15T10:16:57Z</dcterms:modified>
</cp:coreProperties>
</file>